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لجان وجمعيات\1الحسابات الختامية\2025\البطين\البطين\"/>
    </mc:Choice>
  </mc:AlternateContent>
  <xr:revisionPtr revIDLastSave="0" documentId="8_{11805566-8809-48AB-BD56-A271589337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D276" i="1" s="1"/>
  <c r="H272" i="1"/>
  <c r="D272" i="1" s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D191" i="1" s="1"/>
  <c r="E183" i="1"/>
  <c r="E171" i="1"/>
  <c r="E169" i="1"/>
  <c r="D169" i="1" s="1"/>
  <c r="E167" i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D100" i="1" s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7" i="1"/>
  <c r="D168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3" i="1"/>
  <c r="D274" i="1"/>
  <c r="D275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F211" i="1"/>
  <c r="D211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F210" i="1" l="1"/>
  <c r="D210" i="1" s="1"/>
  <c r="D134" i="1"/>
  <c r="E19" i="4"/>
  <c r="D256" i="1"/>
  <c r="H293" i="1"/>
  <c r="H5" i="1"/>
  <c r="D257" i="1"/>
  <c r="E38" i="1"/>
  <c r="D38" i="1" s="1"/>
  <c r="D7" i="1"/>
  <c r="F293" i="1" l="1"/>
  <c r="F5" i="1"/>
  <c r="E6" i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E25" i="4" s="1"/>
  <c r="H12" i="2"/>
  <c r="I12" i="2"/>
  <c r="J12" i="2"/>
  <c r="K12" i="2"/>
  <c r="L12" i="2"/>
  <c r="D12" i="2"/>
  <c r="H26" i="2" l="1"/>
  <c r="E28" i="4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<sst xmlns="http://schemas.openxmlformats.org/spreadsheetml/2006/main" count="554" uniqueCount="447">
  <si>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</si>
  <si>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</si>
  <si>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</si>
  <si>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</si>
  <si>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</si>
  <si>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</si>
  <si>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</si>
  <si>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</si>
  <si>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</si>
  <si>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</si>
  <si>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</si>
  <si>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</si>
  <si>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</si>
  <si>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</si>
  <si>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</si>
  <si>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</si>
  <si>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</si>
  <si>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</si>
  <si>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</si>
  <si>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</si>
  <si>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</si>
  <si>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</si>
  <si>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</si>
  <si>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</si>
  <si>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</si>
  <si>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</si>
  <si>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</si>
  <si>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</si>
  <si>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</si>
  <si>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</si>
  <si>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</si>
  <si>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</si>
  <si>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</si>
  <si>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</si>
  <si>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</si>
  <si>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</si>
  <si>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</si>
  <si>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</si>
  <si>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</si>
  <si>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</si>
  <si>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</si>
  <si>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</si>
  <si>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</si>
  <si>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</si>
  <si>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</si>
  <si>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</si>
  <si>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</si>
  <si>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</si>
  <si>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</si>
  <si>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</si>
  <si>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</si>
  <si>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</si>
  <si>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</si>
  <si>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</si>
  <si>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</si>
  <si>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</si>
  <si>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</si>
  <si>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</si>
  <si>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</si>
  <si>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</si>
  <si>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</si>
  <si>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</si>
  <si>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</si>
  <si>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</si>
  <si>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</si>
  <si>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</si>
  <si>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</si>
  <si>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</si>
  <si>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</si>
  <si>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</si>
  <si>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</si>
  <si>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</si>
  <si>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</si>
  <si>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</si>
  <si>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</si>
  <si>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</si>
  <si>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</si>
  <si>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</si>
  <si>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</si>
  <si>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</si>
  <si>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</si>
  <si>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</si>
  <si>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</si>
  <si>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</si>
  <si>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</si>
  <si>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</si>
  <si>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</si>
  <si>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</si>
  <si>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</si>
  <si>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</si>
  <si>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</si>
  <si>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</si>
  <si>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</si>
  <si>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</si>
  <si>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</si>
  <si>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</si>
  <si>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</si>
  <si>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</si>
  <si>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</si>
  <si>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</si>
  <si>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</si>
  <si>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</si>
  <si>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</si>
  <si>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</si>
  <si>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</si>
  <si>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</si>
  <si>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</si>
  <si>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</si>
  <si>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</si>
  <si>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</si>
  <si>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</si>
  <si>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</si>
  <si>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</si>
  <si>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</si>
  <si>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</si>
  <si>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</si>
  <si>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</si>
  <si>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</si>
  <si>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</si>
  <si>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</si>
  <si>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</si>
  <si>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</si>
  <si>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</si>
  <si>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</si>
  <si>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</si>
  <si>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</si>
  <si>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</si>
  <si>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</si>
  <si>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</si>
  <si>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</si>
  <si>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</si>
  <si>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</si>
  <si>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</si>
  <si>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</si>
  <si>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</si>
  <si>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</si>
  <si>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</si>
  <si>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</si>
  <si>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</si>
  <si>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</si>
  <si>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</si>
  <si>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</si>
  <si>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</si>
  <si>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</si>
  <si>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</si>
  <si>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</si>
  <si>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</si>
  <si>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</si>
  <si>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</si>
  <si>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</si>
  <si>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</si>
  <si>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</si>
  <si>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</si>
  <si>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</si>
  <si>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</si>
  <si>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</si>
  <si>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</si>
  <si>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</si>
  <si>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</si>
  <si>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</si>
  <si>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</si>
  <si>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</si>
  <si>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</si>
  <si>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</si>
  <si>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</si>
  <si>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</si>
  <si>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</si>
  <si>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</si>
  <si>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</si>
  <si>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</si>
  <si>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</si>
  <si>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</si>
  <si>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</si>
  <si>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</si>
  <si>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</si>
  <si>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</si>
  <si>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</si>
  <si>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</si>
  <si>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</si>
  <si>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</si>
  <si>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</si>
  <si>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</si>
  <si>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</si>
  <si>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</si>
  <si>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</si>
  <si>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</si>
  <si>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</si>
  <si>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</si>
  <si>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</si>
  <si>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</si>
  <si>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</si>
  <si>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</si>
  <si>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</si>
  <si>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</si>
  <si>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</si>
  <si>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</si>
  <si>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</si>
  <si>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</si>
  <si>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</si>
  <si>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</si>
  <si>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</si>
  <si>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</si>
  <si>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</si>
  <si>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</si>
  <si>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</si>
  <si>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</si>
  <si>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</si>
  <si>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</si>
  <si>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</si>
  <si>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</si>
  <si>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</si>
  <si>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</si>
  <si>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</si>
  <si>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</si>
  <si>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</si>
  <si>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</si>
  <si>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</si>
  <si>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</si>
  <si>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</si>
  <si>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</si>
  <si>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</si>
  <si>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</si>
  <si>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</si>
  <si>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</si>
  <si>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</si>
  <si>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</si>
  <si>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</si>
  <si>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</si>
  <si>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</si>
  <si>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</si>
  <si>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</si>
  <si>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</si>
  <si>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</si>
  <si>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</si>
  <si>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</si>
  <si>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</si>
  <si>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</si>
  <si>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</si>
  <si>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</si>
  <si>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</si>
  <si>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</si>
  <si>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</si>
  <si>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</si>
  <si>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</si>
  <si>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</si>
  <si>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</si>
  <si>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</si>
  <si>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</si>
  <si>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</si>
  <si>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</si>
  <si>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</si>
  <si>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</si>
  <si>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</si>
  <si>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</si>
  <si>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</si>
  <si>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</si>
  <si>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</si>
  <si>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</si>
  <si>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</si>
  <si>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</si>
  <si>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</si>
  <si>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</si>
  <si>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</si>
  <si>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</si>
  <si>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</si>
  <si>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</si>
  <si>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</si>
  <si>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</si>
  <si>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</si>
  <si>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</si>
  <si>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</si>
  <si>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</si>
  <si>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</si>
  <si>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</si>
  <si>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</si>
  <si>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</si>
  <si>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</si>
  <si>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</si>
  <si>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</si>
  <si>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</si>
  <si>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</si>
  <si>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</si>
  <si>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</si>
  <si>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</si>
  <si>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</si>
  <si>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</si>
  <si>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</si>
  <si>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</si>
  <si>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</si>
  <si>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</si>
  <si>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</si>
  <si>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</si>
  <si>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</si>
  <si>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</si>
  <si>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</si>
  <si>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</si>
  <si>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</si>
  <si>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</si>
  <si>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</si>
  <si>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</si>
  <si>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</si>
  <si>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</si>
  <si>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</si>
  <si>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</si>
  <si>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</si>
  <si>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</si>
  <si>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</si>
  <si>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</si>
  <si>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</si>
  <si>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</si>
  <si>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</si>
  <si>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</si>
  <si>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</si>
  <si>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</si>
  <si>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</si>
  <si>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</si>
  <si>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</si>
  <si>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</si>
  <si>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</si>
  <si>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</si>
  <si>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</si>
  <si>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</si>
  <si>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</si>
  <si>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</si>
  <si>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</si>
  <si>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</si>
  <si>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</si>
  <si>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</si>
  <si>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</si>
  <si>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</si>
  <si>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</si>
  <si>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</si>
  <si>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</si>
  <si>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</si>
  <si>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</si>
  <si>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</si>
  <si>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</si>
  <si>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</si>
  <si>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</si>
  <si>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</si>
  <si>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</si>
  <si>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</si>
  <si>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</si>
  <si>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</si>
  <si>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</si>
  <si>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</si>
  <si>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</si>
  <si>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</si>
  <si>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</si>
  <si>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</si>
  <si>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</si>
  <si>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</si>
  <si>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</si>
  <si>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</si>
  <si>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</si>
  <si>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</si>
  <si>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</si>
  <si>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</si>
  <si>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</si>
  <si>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</si>
  <si>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</si>
  <si>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</si>
  <si>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</si>
  <si>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</si>
  <si>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</si>
  <si>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</si>
  <si>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</si>
  <si>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</si>
  <si>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</si>
  <si>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</si>
  <si>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</si>
  <si>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</si>
  <si>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</si>
  <si>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</si>
  <si>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</si>
  <si>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</si>
  <si>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</si>
  <si>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</si>
  <si>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</si>
  <si>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</si>
  <si>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</si>
  <si>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</si>
  <si>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</si>
  <si>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</si>
  <si>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</si>
  <si>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</si>
  <si>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</si>
  <si>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</si>
  <si>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</si>
  <si>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</si>
  <si>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</si>
  <si>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</si>
  <si>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</si>
  <si>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</si>
  <si>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</si>
  <si>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</si>
  <si>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</si>
  <si>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</si>
  <si>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</si>
  <si>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</si>
  <si>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</si>
  <si>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</si>
  <si>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</si>
  <si>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</si>
  <si>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</si>
  <si>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</si>
  <si>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</si>
  <si>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</si>
  <si>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</si>
  <si>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</si>
  <si>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</si>
  <si>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</si>
  <si>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</si>
  <si>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</si>
  <si>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</si>
  <si>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</si>
  <si>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</si>
  <si>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</si>
  <si>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</si>
  <si>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</si>
  <si>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</si>
  <si>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</si>
  <si>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</si>
  <si>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</si>
  <si>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</si>
  <si>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</si>
  <si>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</si>
  <si>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</si>
  <si>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</si>
  <si>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</si>
  <si>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</si>
  <si>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</si>
  <si>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</si>
  <si>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</si>
  <si>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</si>
  <si>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</si>
  <si>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</si>
  <si>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</si>
  <si>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</si>
  <si>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</si>
  <si>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</si>
  <si>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</si>
  <si>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</si>
  <si>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2025      الى 31 / 3 / 2025    </t>
  </si>
  <si>
    <t xml:space="preserve">تقرير بالأصول الثابتة بتاريخ 31 /  3 /   2025م </t>
  </si>
  <si>
    <t>تقرير بالإلتزامات وصافي اًلأصول بتاريخ 31 /  3 /    2025م</t>
  </si>
  <si>
    <t xml:space="preserve">تقرير إيرادات ومصروفات البرامج والأنشطة المقيدة للفترة من 1 /  1 / 2025م      الى  31 / 3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</si>
</sst>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6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0" fillId="0" borderId="0" xfId="0" applyNumberFormat="1"/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251459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429AD1D1-5AF0-4C30-89FB-0DAB66A45DF1}"/>
            </a:ext>
          </a:extLst>
        </xdr:cNvPr>
        <xdr:cNvSpPr txBox="1"/>
      </xdr:nvSpPr>
      <xdr:spPr>
        <a:xfrm>
          <a:off x="11230714141" y="180975"/>
          <a:ext cx="5737859" cy="6094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: جمعية التنمية الأهلية بـ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البطين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(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141291.75</a:t>
          </a:r>
          <a:r>
            <a:rPr lang="ar-SA"/>
            <a:t>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ar-SA" sz="1400"/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)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 1443/9/25هـ      ترخيص رقم   4324           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18 / 1 / 1438 هـ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العنوان: القصيم - البطين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الهاتف : 0568044656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0503957459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Butain_tanmwah@hotmail.com</a:t>
          </a:r>
          <a:endParaRPr kumimoji="0" lang="ar-S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J13" sqref="J13"/>
    </sheetView>
  </sheetViews>
  <sheetFormatPr defaultRowHeight="14.25"/>
  <cols>
    <col min="11" max="11" width="13" customWidth="1"/>
  </cols>
  <sheetData>
    <row r="8" spans="11:11" ht="15" thickBot="1"/>
    <row r="9" spans="11:11" ht="15" thickBot="1">
      <c r="K9" s="222">
        <f>'بيانات الالتزامات وصافي الاصول'!E28</f>
        <v>141291.75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4" thickTop="1">
      <c r="B30" s="31"/>
    </row>
    <row r="31" spans="1:8" ht="15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/>
    <row r="5" spans="2:14" ht="30.75" customHeight="1" thickTop="1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/>
  <cols>
    <col min="2" max="2" width="8.125" bestFit="1" customWidth="1"/>
    <col min="3" max="3" width="32.125" customWidth="1"/>
    <col min="13" max="13" width="1.375" customWidth="1"/>
  </cols>
  <sheetData>
    <row r="2" spans="2:16" ht="21" thickBot="1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15.75" thickBot="1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15" thickBot="1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>
      <c r="B14" s="85">
        <v>31201</v>
      </c>
      <c r="C14" s="3" t="s">
        <v>202</v>
      </c>
      <c r="D14" s="295">
        <v>1000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1000</v>
      </c>
      <c r="O14" s="141">
        <f t="shared" si="1"/>
        <v>0</v>
      </c>
      <c r="P14" s="141">
        <f t="shared" si="2"/>
        <v>1000</v>
      </c>
    </row>
    <row r="15" spans="2:16" ht="23.25" thickBot="1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>
      <c r="B19" s="7"/>
      <c r="C19" s="7" t="s">
        <v>83</v>
      </c>
      <c r="D19" s="152">
        <f>SUM(D14:D18)</f>
        <v>1000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1000</v>
      </c>
      <c r="O19" s="6">
        <f t="shared" si="1"/>
        <v>0</v>
      </c>
      <c r="P19" s="6">
        <f t="shared" si="2"/>
        <v>1000</v>
      </c>
    </row>
    <row r="20" spans="2:16" ht="15.75" customHeight="1" thickBot="1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>
      <c r="B26" s="8"/>
      <c r="C26" s="8" t="s">
        <v>85</v>
      </c>
      <c r="D26" s="153">
        <f>D12+D19+D25</f>
        <v>1000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1000</v>
      </c>
      <c r="O26" s="9">
        <f t="shared" si="1"/>
        <v>0</v>
      </c>
      <c r="P26" s="9">
        <f t="shared" si="2"/>
        <v>1000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5" sqref="F245"/>
    </sheetView>
  </sheetViews>
  <sheetFormatPr defaultRowHeight="14.25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/>
    <row r="4" spans="2:18" ht="58.5" thickTop="1" thickBot="1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>
      <c r="B5" s="180">
        <v>4</v>
      </c>
      <c r="C5" s="181" t="s">
        <v>221</v>
      </c>
      <c r="D5" s="242">
        <f>SUM(E5:K5)</f>
        <v>142193.72</v>
      </c>
      <c r="E5" s="223">
        <f>E6</f>
        <v>45853.72</v>
      </c>
      <c r="F5" s="224">
        <f>F210</f>
        <v>96340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>
      <c r="B6" s="91">
        <v>41</v>
      </c>
      <c r="C6" s="182" t="s">
        <v>222</v>
      </c>
      <c r="D6" s="242">
        <f t="shared" ref="D6:D69" si="0">SUM(E6:K6)</f>
        <v>45853.72</v>
      </c>
      <c r="E6" s="226">
        <f>E7+E38+E134+E190</f>
        <v>45853.72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>
      <c r="B7" s="91">
        <v>411</v>
      </c>
      <c r="C7" s="183" t="s">
        <v>5</v>
      </c>
      <c r="D7" s="242">
        <f t="shared" si="0"/>
        <v>27001.38</v>
      </c>
      <c r="E7" s="226">
        <f>E8+E17</f>
        <v>27001.38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>
      <c r="B8" s="184">
        <v>41101</v>
      </c>
      <c r="C8" s="185" t="s">
        <v>6</v>
      </c>
      <c r="D8" s="242">
        <f t="shared" si="0"/>
        <v>27001.38</v>
      </c>
      <c r="E8" s="226">
        <f>SUM(E9:E16)</f>
        <v>27001.38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>
      <c r="B16" s="184">
        <v>41101008</v>
      </c>
      <c r="C16" s="186" t="s">
        <v>230</v>
      </c>
      <c r="D16" s="242">
        <f t="shared" si="0"/>
        <v>27001.38</v>
      </c>
      <c r="E16" s="295">
        <v>27001.38</v>
      </c>
      <c r="F16" s="227"/>
      <c r="G16" s="225"/>
      <c r="H16" s="227"/>
      <c r="I16" s="225"/>
      <c r="J16" s="227"/>
      <c r="K16" s="227"/>
      <c r="P16" s="87"/>
      <c r="R16" s="87"/>
    </row>
    <row r="17" spans="2:18" ht="15.75" thickBot="1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>
      <c r="B38" s="91">
        <v>412</v>
      </c>
      <c r="C38" s="183" t="s">
        <v>8</v>
      </c>
      <c r="D38" s="242">
        <f t="shared" si="0"/>
        <v>17000</v>
      </c>
      <c r="E38" s="226">
        <f>E39+E49+E88+E118</f>
        <v>17000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>
      <c r="B88" s="89">
        <v>41203</v>
      </c>
      <c r="C88" s="183" t="s">
        <v>11</v>
      </c>
      <c r="D88" s="242">
        <f t="shared" si="1"/>
        <v>17000</v>
      </c>
      <c r="E88" s="226">
        <f>SUM(E89:E93,E97:E100,E109,E113)</f>
        <v>17000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>
      <c r="B100" s="184">
        <v>41203009</v>
      </c>
      <c r="C100" s="183" t="s">
        <v>297</v>
      </c>
      <c r="D100" s="242">
        <f t="shared" si="1"/>
        <v>17000</v>
      </c>
      <c r="E100" s="226">
        <f>SUM(E101:E108)</f>
        <v>17000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>
      <c r="B105" s="184">
        <v>4120300905</v>
      </c>
      <c r="C105" s="186" t="s">
        <v>302</v>
      </c>
      <c r="D105" s="242">
        <f t="shared" si="1"/>
        <v>17000</v>
      </c>
      <c r="E105" s="295">
        <v>17000</v>
      </c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>
      <c r="B134" s="91">
        <v>413</v>
      </c>
      <c r="C134" s="192" t="s">
        <v>13</v>
      </c>
      <c r="D134" s="242">
        <f t="shared" ref="D134:D197" si="2">SUM(E134:K134)</f>
        <v>1852.3400000000001</v>
      </c>
      <c r="E134" s="226">
        <f>SUM(E135,E137,E144,E150,E155,E157,E159,E161,E163,E165,E167,E169,E171,E183)</f>
        <v>1852.3400000000001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>
      <c r="B155" s="90">
        <v>41305</v>
      </c>
      <c r="C155" s="183" t="s">
        <v>350</v>
      </c>
      <c r="D155" s="242">
        <f t="shared" si="2"/>
        <v>728.58</v>
      </c>
      <c r="E155" s="226">
        <f>E156</f>
        <v>728.58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>
      <c r="B156" s="184">
        <v>41305001</v>
      </c>
      <c r="C156" s="193" t="s">
        <v>351</v>
      </c>
      <c r="D156" s="242">
        <f t="shared" si="2"/>
        <v>728.58</v>
      </c>
      <c r="E156">
        <v>728.58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>
      <c r="B159" s="90">
        <v>41307</v>
      </c>
      <c r="C159" s="183" t="s">
        <v>354</v>
      </c>
      <c r="D159" s="242">
        <f t="shared" si="2"/>
        <v>215.63</v>
      </c>
      <c r="E159" s="226">
        <f>E160</f>
        <v>215.63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>
      <c r="B160" s="184">
        <v>41307001</v>
      </c>
      <c r="C160" s="193" t="s">
        <v>355</v>
      </c>
      <c r="D160" s="242">
        <f t="shared" si="2"/>
        <v>215.63</v>
      </c>
      <c r="E160">
        <v>215.63</v>
      </c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>
      <c r="B163" s="90">
        <v>41309</v>
      </c>
      <c r="C163" s="183" t="s">
        <v>358</v>
      </c>
      <c r="D163" s="242">
        <f t="shared" si="2"/>
        <v>131.25</v>
      </c>
      <c r="E163" s="226">
        <f>E164</f>
        <v>131.25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>
      <c r="B164" s="184">
        <v>41309001</v>
      </c>
      <c r="C164" s="193" t="s">
        <v>359</v>
      </c>
      <c r="D164" s="242">
        <f t="shared" si="2"/>
        <v>131.25</v>
      </c>
      <c r="E164">
        <v>131.25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>
      <c r="B165" s="90">
        <v>41310</v>
      </c>
      <c r="C165" s="183" t="s">
        <v>360</v>
      </c>
      <c r="D165" s="242">
        <f t="shared" si="2"/>
        <v>705</v>
      </c>
      <c r="E165" s="226">
        <f>E166</f>
        <v>705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>
      <c r="B166" s="184">
        <v>41310001</v>
      </c>
      <c r="C166" s="193" t="s">
        <v>361</v>
      </c>
      <c r="D166" s="242">
        <f t="shared" si="2"/>
        <v>705</v>
      </c>
      <c r="E166">
        <v>705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>
      <c r="B169" s="90">
        <v>41312</v>
      </c>
      <c r="C169" s="183" t="s">
        <v>364</v>
      </c>
      <c r="D169" s="242">
        <f t="shared" si="2"/>
        <v>71.88</v>
      </c>
      <c r="E169" s="226">
        <f>E170</f>
        <v>71.88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>
      <c r="B170" s="184">
        <v>41312001</v>
      </c>
      <c r="C170" s="193" t="s">
        <v>365</v>
      </c>
      <c r="D170" s="242">
        <f t="shared" si="2"/>
        <v>71.88</v>
      </c>
      <c r="E170">
        <v>71.88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>
      <c r="B210" s="91">
        <v>42</v>
      </c>
      <c r="C210" s="182" t="s">
        <v>2</v>
      </c>
      <c r="D210" s="242">
        <f t="shared" si="3"/>
        <v>96340</v>
      </c>
      <c r="E210" s="228"/>
      <c r="F210" s="227">
        <f>SUM(F211,F249)</f>
        <v>96340</v>
      </c>
      <c r="G210" s="229"/>
      <c r="H210" s="230"/>
      <c r="I210" s="231"/>
      <c r="J210" s="230"/>
      <c r="K210" s="230"/>
      <c r="P210" s="87"/>
      <c r="R210" s="87"/>
    </row>
    <row r="211" spans="2:18" ht="16.5" thickBot="1">
      <c r="B211" s="92">
        <v>421</v>
      </c>
      <c r="C211" s="195" t="s">
        <v>396</v>
      </c>
      <c r="D211" s="242">
        <f t="shared" si="3"/>
        <v>96340</v>
      </c>
      <c r="E211" s="232"/>
      <c r="F211" s="227">
        <f>SUM(F212,F214,F223,F232,F238)</f>
        <v>96340</v>
      </c>
      <c r="G211" s="233"/>
      <c r="H211" s="230"/>
      <c r="I211" s="231"/>
      <c r="J211" s="230"/>
      <c r="K211" s="230"/>
      <c r="P211" s="87"/>
      <c r="R211" s="87"/>
    </row>
    <row r="212" spans="2:18" ht="15.75" thickBot="1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>
      <c r="B238" s="93">
        <v>42105</v>
      </c>
      <c r="C238" s="192" t="s">
        <v>24</v>
      </c>
      <c r="D238" s="242">
        <f t="shared" si="3"/>
        <v>96340</v>
      </c>
      <c r="E238" s="232"/>
      <c r="F238" s="227">
        <f>SUM(F239:F248)</f>
        <v>96340</v>
      </c>
      <c r="G238" s="233"/>
      <c r="H238" s="230"/>
      <c r="I238" s="231"/>
      <c r="J238" s="230"/>
      <c r="K238" s="230"/>
      <c r="P238" s="87"/>
      <c r="R238" s="87"/>
    </row>
    <row r="239" spans="2:18" ht="15.75" thickBot="1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>
      <c r="B240" s="88">
        <v>42105002</v>
      </c>
      <c r="C240" s="194" t="s">
        <v>145</v>
      </c>
      <c r="D240" s="242">
        <f t="shared" si="3"/>
        <v>40200</v>
      </c>
      <c r="E240" s="232"/>
      <c r="F240" s="295">
        <v>40200</v>
      </c>
      <c r="G240" s="233"/>
      <c r="H240" s="230"/>
      <c r="I240" s="231"/>
      <c r="J240" s="230"/>
      <c r="K240" s="230"/>
      <c r="P240" s="87"/>
      <c r="R240" s="87"/>
    </row>
    <row r="241" spans="2:18" ht="15.75" thickBot="1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>
      <c r="B244" s="88">
        <v>42105006</v>
      </c>
      <c r="C244" s="194" t="s">
        <v>153</v>
      </c>
      <c r="D244" s="242">
        <f t="shared" si="3"/>
        <v>28000</v>
      </c>
      <c r="E244" s="232"/>
      <c r="F244" s="295">
        <v>28000</v>
      </c>
      <c r="G244" s="233"/>
      <c r="H244" s="230"/>
      <c r="I244" s="231"/>
      <c r="J244" s="230"/>
      <c r="K244" s="230"/>
      <c r="P244" s="87"/>
      <c r="R244" s="87"/>
    </row>
    <row r="245" spans="2:18" ht="15.75" thickBot="1">
      <c r="B245" s="88">
        <v>42105007</v>
      </c>
      <c r="C245" s="194" t="s">
        <v>155</v>
      </c>
      <c r="D245" s="242">
        <f t="shared" si="3"/>
        <v>28140</v>
      </c>
      <c r="E245" s="232"/>
      <c r="F245" s="295">
        <v>28140</v>
      </c>
      <c r="G245" s="233"/>
      <c r="H245" s="230"/>
      <c r="I245" s="231"/>
      <c r="J245" s="230"/>
      <c r="K245" s="230"/>
      <c r="P245" s="87"/>
      <c r="R245" s="87"/>
    </row>
    <row r="246" spans="2:18" ht="15.75" thickBot="1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>
      <c r="B293" s="96"/>
      <c r="C293" s="97" t="s">
        <v>42</v>
      </c>
      <c r="D293" s="243">
        <f>D5</f>
        <v>142193.72</v>
      </c>
      <c r="E293" s="243">
        <f>E5</f>
        <v>45853.72</v>
      </c>
      <c r="F293" s="243">
        <f>F210</f>
        <v>96340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19" workbookViewId="0">
      <selection activeCell="D17" sqref="D17"/>
    </sheetView>
  </sheetViews>
  <sheetFormatPr defaultRowHeight="14.25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>
      <c r="B2" s="284" t="s">
        <v>444</v>
      </c>
      <c r="C2" s="284"/>
      <c r="D2" s="284"/>
      <c r="E2" s="284"/>
      <c r="F2" s="284"/>
    </row>
    <row r="3" spans="2:6" ht="15" thickBot="1"/>
    <row r="4" spans="2:6" ht="24.75" thickTop="1" thickBot="1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21" thickTop="1">
      <c r="B5" s="201">
        <v>1</v>
      </c>
      <c r="C5" s="202" t="s">
        <v>43</v>
      </c>
      <c r="D5" s="203"/>
      <c r="E5" s="204"/>
      <c r="F5" s="157"/>
    </row>
    <row r="6" spans="2:6" ht="18">
      <c r="B6" s="205">
        <v>11</v>
      </c>
      <c r="C6" s="206" t="s">
        <v>44</v>
      </c>
      <c r="D6" s="203"/>
      <c r="E6" s="204"/>
      <c r="F6" s="160"/>
    </row>
    <row r="7" spans="2:6" ht="22.5" customHeight="1">
      <c r="B7" s="207">
        <v>111</v>
      </c>
      <c r="C7" s="208" t="s">
        <v>421</v>
      </c>
      <c r="D7" s="295">
        <v>505993.09</v>
      </c>
      <c r="E7" s="295">
        <v>502934.47</v>
      </c>
      <c r="F7" s="160"/>
    </row>
    <row r="8" spans="2:6" ht="22.5" customHeight="1">
      <c r="B8" s="207">
        <v>112</v>
      </c>
      <c r="C8" s="208" t="s">
        <v>45</v>
      </c>
      <c r="D8" s="295">
        <v>1609788</v>
      </c>
      <c r="E8" s="295">
        <v>1759088</v>
      </c>
      <c r="F8" s="160"/>
    </row>
    <row r="9" spans="2:6" ht="22.5" customHeight="1">
      <c r="B9" s="207">
        <v>113</v>
      </c>
      <c r="C9" s="208" t="s">
        <v>46</v>
      </c>
      <c r="D9" s="203"/>
      <c r="E9" s="204"/>
      <c r="F9" s="160"/>
    </row>
    <row r="10" spans="2:6" ht="22.5" customHeight="1">
      <c r="B10" s="207">
        <v>114</v>
      </c>
      <c r="C10" s="208" t="s">
        <v>47</v>
      </c>
      <c r="D10" s="203"/>
      <c r="E10" s="204"/>
      <c r="F10" s="160"/>
    </row>
    <row r="11" spans="2:6" ht="22.5" customHeight="1">
      <c r="B11" s="207">
        <v>115</v>
      </c>
      <c r="C11" s="208" t="s">
        <v>48</v>
      </c>
      <c r="D11" s="203"/>
      <c r="E11" s="204"/>
      <c r="F11" s="160"/>
    </row>
    <row r="12" spans="2:6" ht="22.5" customHeight="1">
      <c r="B12" s="207">
        <v>116</v>
      </c>
      <c r="C12" s="208" t="s">
        <v>49</v>
      </c>
      <c r="D12" s="295">
        <v>1600</v>
      </c>
      <c r="E12" s="295">
        <v>1600</v>
      </c>
      <c r="F12" s="160"/>
    </row>
    <row r="13" spans="2:6" ht="22.5" customHeight="1">
      <c r="B13" s="207">
        <v>117</v>
      </c>
      <c r="C13" s="208" t="s">
        <v>50</v>
      </c>
      <c r="D13" s="203"/>
      <c r="E13" s="204"/>
      <c r="F13" s="160"/>
    </row>
    <row r="14" spans="2:6" ht="22.5" customHeight="1" thickBot="1">
      <c r="B14" s="207">
        <v>118</v>
      </c>
      <c r="C14" s="208" t="s">
        <v>51</v>
      </c>
      <c r="D14" s="203"/>
      <c r="E14" s="204"/>
      <c r="F14" s="160"/>
    </row>
    <row r="15" spans="2:6" ht="22.5" customHeight="1" thickBot="1">
      <c r="B15" s="110"/>
      <c r="C15" s="111" t="s">
        <v>422</v>
      </c>
      <c r="D15" s="161">
        <f>SUM(D7:D14)</f>
        <v>2117381.09</v>
      </c>
      <c r="E15" s="161">
        <f>SUM(E7:E14)</f>
        <v>2263622.4699999997</v>
      </c>
      <c r="F15" s="161"/>
    </row>
    <row r="16" spans="2:6" ht="20.25">
      <c r="B16" s="205">
        <v>12</v>
      </c>
      <c r="C16" s="209" t="s">
        <v>52</v>
      </c>
      <c r="D16" s="210"/>
      <c r="E16" s="211"/>
      <c r="F16" s="160"/>
    </row>
    <row r="17" spans="2:6" ht="21" customHeight="1">
      <c r="B17" s="207">
        <v>121</v>
      </c>
      <c r="C17" s="208" t="s">
        <v>53</v>
      </c>
      <c r="D17" s="295">
        <v>57868</v>
      </c>
      <c r="E17" s="295">
        <v>57868</v>
      </c>
      <c r="F17" s="160"/>
    </row>
    <row r="18" spans="2:6" ht="21" customHeight="1">
      <c r="B18" s="207">
        <v>122</v>
      </c>
      <c r="C18" s="208" t="s">
        <v>54</v>
      </c>
      <c r="D18" s="210"/>
      <c r="E18" s="211"/>
      <c r="F18" s="160"/>
    </row>
    <row r="19" spans="2:6" ht="21" customHeight="1">
      <c r="B19" s="207">
        <v>123</v>
      </c>
      <c r="C19" s="208" t="s">
        <v>55</v>
      </c>
      <c r="D19" s="210"/>
      <c r="E19" s="211"/>
      <c r="F19" s="160"/>
    </row>
    <row r="20" spans="2:6" ht="21" customHeight="1">
      <c r="B20" s="207">
        <v>124</v>
      </c>
      <c r="C20" s="208" t="s">
        <v>56</v>
      </c>
      <c r="D20" s="210"/>
      <c r="E20" s="211"/>
      <c r="F20" s="160"/>
    </row>
    <row r="21" spans="2:6" ht="21" customHeight="1" thickBot="1">
      <c r="B21" s="212">
        <v>125</v>
      </c>
      <c r="C21" s="213" t="s">
        <v>57</v>
      </c>
      <c r="D21" s="210"/>
      <c r="E21" s="211"/>
      <c r="F21" s="162"/>
    </row>
    <row r="22" spans="2:6" ht="18.75" thickBot="1">
      <c r="B22" s="110"/>
      <c r="C22" s="111" t="s">
        <v>423</v>
      </c>
      <c r="D22" s="161">
        <f>SUM(D17:D21)</f>
        <v>57868</v>
      </c>
      <c r="E22" s="161">
        <f>SUM(E17:E21)</f>
        <v>57868</v>
      </c>
      <c r="F22" s="161"/>
    </row>
    <row r="23" spans="2:6" ht="2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18.75" thickTop="1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>
      <c r="D32" s="165"/>
      <c r="E32" s="165"/>
      <c r="F32" s="165"/>
    </row>
    <row r="33" spans="2:6" ht="27" customHeight="1" thickTop="1" thickBot="1">
      <c r="B33" s="282" t="s">
        <v>425</v>
      </c>
      <c r="C33" s="283"/>
      <c r="D33" s="166">
        <f>D15+D22+D31</f>
        <v>2175249.09</v>
      </c>
      <c r="E33" s="166">
        <f>E15+E22+E31</f>
        <v>2321490.4699999997</v>
      </c>
      <c r="F33" s="167"/>
    </row>
    <row r="34" spans="2:6" ht="15" thickTop="1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6" zoomScale="96" zoomScaleNormal="96" workbookViewId="0">
      <selection activeCell="E32" sqref="E32"/>
    </sheetView>
  </sheetViews>
  <sheetFormatPr defaultRowHeight="14.25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>
      <c r="C2" s="284" t="s">
        <v>445</v>
      </c>
      <c r="D2" s="284"/>
      <c r="E2" s="284"/>
      <c r="F2" s="284"/>
      <c r="G2" s="284"/>
    </row>
    <row r="3" spans="3:7" ht="15" thickBot="1"/>
    <row r="4" spans="3:7" ht="31.5" thickTop="1" thickBot="1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21" thickTop="1">
      <c r="C5" s="106">
        <v>2</v>
      </c>
      <c r="D5" s="105" t="s">
        <v>428</v>
      </c>
      <c r="E5" s="155"/>
      <c r="F5" s="156"/>
      <c r="G5" s="157"/>
    </row>
    <row r="6" spans="3:7" ht="20.25">
      <c r="C6" s="102">
        <v>21</v>
      </c>
      <c r="D6" s="103" t="s">
        <v>65</v>
      </c>
      <c r="E6" s="158"/>
      <c r="F6" s="159"/>
      <c r="G6" s="160"/>
    </row>
    <row r="7" spans="3:7" ht="15.75">
      <c r="C7" s="104">
        <v>211</v>
      </c>
      <c r="D7" s="33" t="s">
        <v>66</v>
      </c>
      <c r="E7" s="158"/>
      <c r="F7" s="159"/>
      <c r="G7" s="160"/>
    </row>
    <row r="8" spans="3:7" ht="15.75">
      <c r="C8" s="104">
        <v>212</v>
      </c>
      <c r="D8" s="33" t="s">
        <v>67</v>
      </c>
      <c r="E8" s="158"/>
      <c r="F8" s="159"/>
      <c r="G8" s="160"/>
    </row>
    <row r="9" spans="3:7" ht="15.75">
      <c r="C9" s="104">
        <v>213</v>
      </c>
      <c r="D9" s="33" t="s">
        <v>68</v>
      </c>
      <c r="E9" s="158"/>
      <c r="F9" s="159"/>
      <c r="G9" s="160"/>
    </row>
    <row r="10" spans="3:7" ht="15.75">
      <c r="C10" s="104">
        <v>214</v>
      </c>
      <c r="D10" s="33" t="s">
        <v>69</v>
      </c>
      <c r="E10" s="158"/>
      <c r="F10" s="295">
        <v>6900</v>
      </c>
      <c r="G10" s="160"/>
    </row>
    <row r="11" spans="3:7" ht="15.75">
      <c r="C11" s="104">
        <v>215</v>
      </c>
      <c r="D11" s="33" t="s">
        <v>70</v>
      </c>
      <c r="E11" s="158"/>
      <c r="F11" s="159"/>
      <c r="G11" s="160"/>
    </row>
    <row r="12" spans="3:7" ht="16.5" thickBot="1">
      <c r="C12" s="104">
        <v>216</v>
      </c>
      <c r="D12" s="33" t="s">
        <v>71</v>
      </c>
      <c r="E12" s="158"/>
      <c r="F12" s="159"/>
      <c r="G12" s="160"/>
    </row>
    <row r="13" spans="3:7" ht="18.75" thickBot="1">
      <c r="C13" s="110"/>
      <c r="D13" s="111" t="s">
        <v>429</v>
      </c>
      <c r="E13" s="161">
        <f>SUM(E7:E12)</f>
        <v>0</v>
      </c>
      <c r="F13" s="161">
        <f>SUM(F7:F12)</f>
        <v>6900</v>
      </c>
      <c r="G13" s="161"/>
    </row>
    <row r="14" spans="3:7" ht="20.25">
      <c r="C14" s="205">
        <v>22</v>
      </c>
      <c r="D14" s="209" t="s">
        <v>72</v>
      </c>
      <c r="E14" s="210"/>
      <c r="F14" s="211"/>
      <c r="G14" s="160"/>
    </row>
    <row r="15" spans="3:7" ht="15.75">
      <c r="C15" s="207">
        <v>221</v>
      </c>
      <c r="D15" s="208" t="s">
        <v>73</v>
      </c>
      <c r="E15" s="295">
        <v>2000000</v>
      </c>
      <c r="F15" s="295">
        <v>2000000</v>
      </c>
      <c r="G15" s="160"/>
    </row>
    <row r="16" spans="3:7" ht="15.75">
      <c r="C16" s="207">
        <v>222</v>
      </c>
      <c r="D16" s="208" t="s">
        <v>74</v>
      </c>
      <c r="E16" s="210"/>
      <c r="F16" s="211"/>
      <c r="G16" s="160"/>
    </row>
    <row r="17" spans="3:7" ht="15.75">
      <c r="C17" s="207">
        <v>223</v>
      </c>
      <c r="D17" s="208" t="s">
        <v>75</v>
      </c>
      <c r="E17" s="210"/>
      <c r="F17" s="211"/>
      <c r="G17" s="160"/>
    </row>
    <row r="18" spans="3:7" ht="15.75">
      <c r="C18" s="207">
        <v>224</v>
      </c>
      <c r="D18" s="213" t="s">
        <v>76</v>
      </c>
      <c r="E18" s="210"/>
      <c r="F18" s="211"/>
      <c r="G18" s="162"/>
    </row>
    <row r="19" spans="3:7" ht="15.75">
      <c r="C19" s="207">
        <v>225</v>
      </c>
      <c r="D19" s="213" t="s">
        <v>77</v>
      </c>
      <c r="E19" s="245">
        <f>F19+'تقرير المصروفات '!E134</f>
        <v>33957.339999999997</v>
      </c>
      <c r="F19" s="295">
        <v>32105</v>
      </c>
      <c r="G19" s="162"/>
    </row>
    <row r="20" spans="3:7" ht="15.75">
      <c r="C20" s="207">
        <v>226</v>
      </c>
      <c r="D20" s="213" t="s">
        <v>78</v>
      </c>
      <c r="E20" s="210"/>
      <c r="F20" s="211"/>
      <c r="G20" s="162"/>
    </row>
    <row r="21" spans="3:7" ht="16.5" thickBot="1">
      <c r="C21" s="207">
        <v>227</v>
      </c>
      <c r="D21" s="213" t="s">
        <v>79</v>
      </c>
      <c r="E21" s="210"/>
      <c r="F21" s="211"/>
      <c r="G21" s="162"/>
    </row>
    <row r="22" spans="3:7" ht="18.75" thickBot="1">
      <c r="C22" s="110"/>
      <c r="D22" s="111" t="s">
        <v>431</v>
      </c>
      <c r="E22" s="161">
        <f>SUM(E15:E21)</f>
        <v>2033957.34</v>
      </c>
      <c r="F22" s="161">
        <f>SUM(F15:F21)</f>
        <v>2032105</v>
      </c>
      <c r="G22" s="161"/>
    </row>
    <row r="23" spans="3:7" ht="20.25">
      <c r="C23" s="214">
        <v>23</v>
      </c>
      <c r="D23" s="215" t="s">
        <v>430</v>
      </c>
      <c r="E23" s="203"/>
      <c r="F23" s="204"/>
      <c r="G23" s="157"/>
    </row>
    <row r="24" spans="3:7" ht="20.25">
      <c r="C24" s="214">
        <v>231</v>
      </c>
      <c r="D24" s="215" t="s">
        <v>430</v>
      </c>
      <c r="E24" s="203"/>
      <c r="F24" s="204"/>
      <c r="G24" s="157"/>
    </row>
    <row r="25" spans="3:7" ht="15.75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465440</v>
      </c>
      <c r="F25" s="295">
        <v>561780</v>
      </c>
      <c r="G25" s="160"/>
    </row>
    <row r="26" spans="3:7" ht="15.75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-324148.25</v>
      </c>
      <c r="F26" s="295">
        <v>-279294.53000000003</v>
      </c>
      <c r="G26" s="160"/>
    </row>
    <row r="27" spans="3:7" ht="16.5" thickBot="1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18">
      <c r="C28" s="112"/>
      <c r="D28" s="113" t="s">
        <v>432</v>
      </c>
      <c r="E28" s="164">
        <f>SUM(E25:E27)</f>
        <v>141291.75</v>
      </c>
      <c r="F28" s="164">
        <f>SUM(F25:F27)</f>
        <v>282485.46999999997</v>
      </c>
      <c r="G28" s="164"/>
    </row>
    <row r="29" spans="3:7" ht="15" thickBot="1">
      <c r="E29" s="165"/>
      <c r="F29" s="165"/>
      <c r="G29" s="165"/>
    </row>
    <row r="30" spans="3:7" ht="19.5" thickTop="1" thickBot="1">
      <c r="C30" s="282" t="s">
        <v>433</v>
      </c>
      <c r="D30" s="283"/>
      <c r="E30" s="166">
        <f>E13+E22+E28</f>
        <v>2175249.09</v>
      </c>
      <c r="F30" s="166">
        <f>F13+F22+F28</f>
        <v>2321490.4699999997</v>
      </c>
      <c r="G30" s="167"/>
    </row>
    <row r="31" spans="3:7" ht="15" thickTop="1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/>
  <cols>
    <col min="2" max="2" width="34.25" customWidth="1"/>
    <col min="3" max="3" width="16.625" style="10" customWidth="1"/>
    <col min="4" max="4" width="22.875" customWidth="1"/>
  </cols>
  <sheetData>
    <row r="3" spans="2:4" ht="23.25">
      <c r="B3" s="285" t="s">
        <v>176</v>
      </c>
      <c r="C3" s="285"/>
      <c r="D3" s="285"/>
    </row>
    <row r="4" spans="2:4" ht="15" thickBot="1"/>
    <row r="5" spans="2:4" ht="43.5" customHeight="1" thickTop="1" thickBot="1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>
      <c r="B6" s="58" t="s">
        <v>169</v>
      </c>
      <c r="C6" s="67"/>
      <c r="D6" s="59"/>
    </row>
    <row r="7" spans="2:4" s="57" customFormat="1" ht="43.5" customHeight="1">
      <c r="B7" s="58" t="s">
        <v>170</v>
      </c>
      <c r="C7" s="67"/>
      <c r="D7" s="60"/>
    </row>
    <row r="8" spans="2:4" s="57" customFormat="1" ht="43.5" customHeight="1">
      <c r="B8" s="77" t="s">
        <v>175</v>
      </c>
      <c r="C8" s="78">
        <f>SUM(C6:C7)</f>
        <v>0</v>
      </c>
      <c r="D8" s="79"/>
    </row>
    <row r="9" spans="2:4" ht="33" customHeight="1">
      <c r="B9" s="70" t="s">
        <v>171</v>
      </c>
      <c r="C9" s="68"/>
      <c r="D9" s="61"/>
    </row>
    <row r="10" spans="2:4" ht="43.5" customHeight="1">
      <c r="B10" s="62" t="s">
        <v>439</v>
      </c>
      <c r="C10" s="69"/>
      <c r="D10" s="61"/>
    </row>
    <row r="11" spans="2:4" ht="43.5" customHeight="1">
      <c r="B11" s="62" t="s">
        <v>440</v>
      </c>
      <c r="C11" s="69"/>
      <c r="D11" s="61"/>
    </row>
    <row r="12" spans="2:4" ht="43.5" customHeight="1">
      <c r="B12" s="62" t="s">
        <v>172</v>
      </c>
      <c r="C12" s="69"/>
      <c r="D12" s="61"/>
    </row>
    <row r="13" spans="2:4" ht="43.5" customHeight="1">
      <c r="B13" s="62" t="s">
        <v>172</v>
      </c>
      <c r="C13" s="69"/>
      <c r="D13" s="61"/>
    </row>
    <row r="14" spans="2:4" ht="43.5" customHeight="1">
      <c r="B14" s="62" t="s">
        <v>172</v>
      </c>
      <c r="C14" s="69"/>
      <c r="D14" s="61"/>
    </row>
    <row r="15" spans="2:4" ht="43.5" customHeight="1">
      <c r="B15" s="62" t="s">
        <v>172</v>
      </c>
      <c r="C15" s="69"/>
      <c r="D15" s="61"/>
    </row>
    <row r="16" spans="2:4" ht="43.5" customHeight="1">
      <c r="B16" s="62" t="s">
        <v>172</v>
      </c>
      <c r="C16" s="69"/>
      <c r="D16" s="61"/>
    </row>
    <row r="17" spans="2:4" ht="43.5" customHeight="1">
      <c r="B17" s="71" t="s">
        <v>173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174</v>
      </c>
      <c r="C19" s="75">
        <f>C8-C17</f>
        <v>0</v>
      </c>
      <c r="D19" s="76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>
      <c r="B3" s="83"/>
      <c r="C3" s="83"/>
      <c r="D3" s="83"/>
      <c r="E3" s="83"/>
      <c r="F3" s="83"/>
      <c r="G3" s="83"/>
      <c r="H3" s="83"/>
    </row>
    <row r="4" spans="2:10" ht="15" thickBot="1"/>
    <row r="5" spans="2:10" ht="48" customHeight="1" thickTop="1" thickBot="1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>
      <c r="B32" s="123">
        <v>42105</v>
      </c>
      <c r="C32" s="47" t="s">
        <v>24</v>
      </c>
      <c r="D32" s="174">
        <f>'تقرير المصروفات '!F238</f>
        <v>96340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-96340</v>
      </c>
      <c r="K32" s="244">
        <f>SUM(H33:H42)</f>
        <v>0</v>
      </c>
    </row>
    <row r="33" spans="2:11" ht="25.5" customHeight="1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>
      <c r="B34" s="124">
        <v>42105002</v>
      </c>
      <c r="C34" s="135" t="s">
        <v>145</v>
      </c>
      <c r="D34" s="174">
        <f>'تقرير المصروفات '!F240</f>
        <v>40200</v>
      </c>
      <c r="E34" s="117"/>
      <c r="F34" s="124">
        <v>31105002</v>
      </c>
      <c r="G34" s="125" t="s">
        <v>146</v>
      </c>
      <c r="H34" s="175"/>
      <c r="J34" s="140">
        <f t="shared" si="0"/>
        <v>-40200</v>
      </c>
    </row>
    <row r="35" spans="2:11" ht="25.5" customHeight="1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>
      <c r="B38" s="124">
        <v>42105006</v>
      </c>
      <c r="C38" s="135" t="s">
        <v>153</v>
      </c>
      <c r="D38" s="174">
        <f>'تقرير المصروفات '!F244</f>
        <v>28000</v>
      </c>
      <c r="E38" s="117"/>
      <c r="F38" s="124">
        <v>31105006</v>
      </c>
      <c r="G38" s="125" t="s">
        <v>154</v>
      </c>
      <c r="H38" s="175"/>
      <c r="J38" s="140">
        <f t="shared" si="0"/>
        <v>-28000</v>
      </c>
    </row>
    <row r="39" spans="2:11" ht="25.5" customHeight="1">
      <c r="B39" s="124">
        <v>42105007</v>
      </c>
      <c r="C39" s="135" t="s">
        <v>155</v>
      </c>
      <c r="D39" s="174">
        <f>'تقرير المصروفات '!F245</f>
        <v>28140</v>
      </c>
      <c r="E39" s="117"/>
      <c r="F39" s="124">
        <v>31105007</v>
      </c>
      <c r="G39" s="125" t="s">
        <v>156</v>
      </c>
      <c r="H39" s="175"/>
      <c r="J39" s="140">
        <f t="shared" si="0"/>
        <v>-28140</v>
      </c>
    </row>
    <row r="40" spans="2:11" ht="25.5" customHeight="1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>
      <c r="B48" s="138"/>
      <c r="C48" s="50" t="s">
        <v>166</v>
      </c>
      <c r="D48" s="170">
        <f>D7+D8+D17+D26+D32</f>
        <v>96340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-96340</v>
      </c>
    </row>
    <row r="49" spans="2:10" ht="25.5" customHeight="1" thickBot="1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561780</v>
      </c>
    </row>
    <row r="50" spans="2:10" ht="25.5" customHeight="1" thickBot="1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465440</v>
      </c>
    </row>
    <row r="51" spans="2:10" ht="1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السكرتارية</cp:lastModifiedBy>
  <cp:lastPrinted>2019-04-10T08:14:35Z</cp:lastPrinted>
  <dcterms:created xsi:type="dcterms:W3CDTF">2019-03-19T22:52:13Z</dcterms:created>
  <dcterms:modified xsi:type="dcterms:W3CDTF">2026-03-26T15:58:16Z</dcterms:modified>
</cp:coreProperties>
</file>